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abova\AppData\Local\Temp\Rar$DIa19292.23850\"/>
    </mc:Choice>
  </mc:AlternateContent>
  <xr:revisionPtr revIDLastSave="0" documentId="13_ncr:1_{D3BF94E7-7892-4BFF-98DB-48B6B57413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Pol'!$A$1:$U$41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2" l="1"/>
  <c r="AC31" i="12" l="1"/>
  <c r="F39" i="1" s="1"/>
  <c r="BA28" i="12"/>
  <c r="BA26" i="12"/>
  <c r="BA10" i="12"/>
  <c r="G9" i="12"/>
  <c r="M9" i="12" s="1"/>
  <c r="I9" i="12"/>
  <c r="K9" i="12"/>
  <c r="O9" i="12"/>
  <c r="Q9" i="12"/>
  <c r="U9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I20" i="1"/>
  <c r="I19" i="1"/>
  <c r="I17" i="1"/>
  <c r="I16" i="1"/>
  <c r="G27" i="1"/>
  <c r="F40" i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G8" i="12" l="1"/>
  <c r="K8" i="12"/>
  <c r="O8" i="12"/>
  <c r="U8" i="12"/>
  <c r="I8" i="12"/>
  <c r="Q8" i="12"/>
  <c r="AD31" i="12"/>
  <c r="G39" i="1" s="1"/>
  <c r="H39" i="1" s="1"/>
  <c r="I39" i="1" s="1"/>
  <c r="G28" i="1"/>
  <c r="G23" i="1"/>
  <c r="M8" i="12"/>
  <c r="G31" i="12" l="1"/>
  <c r="I47" i="1"/>
  <c r="G24" i="1"/>
  <c r="I48" i="1" l="1"/>
  <c r="I18" i="1"/>
  <c r="I21" i="1" s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<sst xmlns="http://schemas.openxmlformats.org/spreadsheetml/2006/main" count="201" uniqueCount="136">
  <si>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</si>
  <si>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</si>
  <si>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</si>
  <si>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</si>
  <si>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</si>
  <si>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</si>
  <si>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</si>
  <si>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</si>
  <si>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</si>
  <si>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</si>
  <si>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</si>
  <si>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</si>
  <si>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</si>
  <si>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</si>
  <si>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</si>
  <si>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</si>
  <si>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</si>
  <si>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</si>
  <si>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</si>
  <si>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</si>
  <si>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</si>
  <si>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</si>
  <si>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</si>
  <si>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</si>
  <si>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</si>
  <si>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</si>
  <si>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</si>
  <si>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</si>
  <si>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</si>
  <si>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</si>
  <si>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</si>
  <si>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</si>
  <si>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</si>
  <si>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</si>
  <si>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</si>
  <si>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</si>
  <si>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</si>
  <si>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</si>
  <si>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</si>
  <si>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</si>
  <si>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</si>
  <si>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</si>
  <si>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</si>
  <si>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Komenského</t>
  </si>
  <si>
    <t>Rozpočet:</t>
  </si>
  <si>
    <t>Misto</t>
  </si>
  <si>
    <t>BRNO - JAMU HF KOMENSKÉHO, DOBUDOVÁNÍ WIFI SÍTĚ, RACK 005</t>
  </si>
  <si>
    <t>Janáčkova akademie múzických umění v Brně</t>
  </si>
  <si>
    <t>Beethovenova 650/2</t>
  </si>
  <si>
    <t>Brno-Brno-město</t>
  </si>
  <si>
    <t>60200</t>
  </si>
  <si>
    <t>62156462</t>
  </si>
  <si>
    <t>CZ62156462</t>
  </si>
  <si>
    <t>Rozpočet</t>
  </si>
  <si>
    <t>Celkem za stavbu</t>
  </si>
  <si>
    <t>CZK</t>
  </si>
  <si>
    <t>Rekapitulace dílů</t>
  </si>
  <si>
    <t>Typ dílu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</si>
  <si>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</si>
  <si>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</si>
  <si>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</si>
  <si>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</si>
  <si>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</si>
  <si>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</si>
  <si>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</si>
  <si>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</si>
  <si>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</si>
  <si>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</si>
  <si>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</si>
  <si>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</si>
  <si>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</si>
  <si>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</si>
  <si>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</si>
  <si>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</si>
  <si>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</si>
  <si>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</si>
  <si>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</si>
  <si>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</si>
  <si>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</si>
  <si>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</si>
  <si>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</si>
  <si>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</si>
  <si>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</si>
  <si>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</si>
  <si>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</si>
  <si>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</si>
  <si>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</si>
  <si>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</si>
  <si>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</si>
  <si>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220260554R00</t>
  </si>
  <si>
    <t>Trubka PVC pod omítku, vnější průměr 40 mm</t>
  </si>
  <si>
    <t>m</t>
  </si>
  <si>
    <t>POL1_0</t>
  </si>
  <si>
    <t>Včetně dodávky.</t>
  </si>
  <si>
    <t>POP</t>
  </si>
  <si>
    <t>220261661R00</t>
  </si>
  <si>
    <t>Značení trasy trubkového vedení</t>
  </si>
  <si>
    <t>220261662R00</t>
  </si>
  <si>
    <t>Zhotovení drážky ve zdi cihlovém</t>
  </si>
  <si>
    <t>220261665R00</t>
  </si>
  <si>
    <t>Začištění drážky, konečná úprava</t>
  </si>
  <si>
    <t>220261664R00</t>
  </si>
  <si>
    <t>Zazdění drážky</t>
  </si>
  <si>
    <t>kus</t>
  </si>
  <si>
    <t>ks</t>
  </si>
  <si>
    <t>POL3_0</t>
  </si>
  <si>
    <t>10005101</t>
  </si>
  <si>
    <t>Ostatní pomocný instal.materiál k RACKům</t>
  </si>
  <si>
    <t>24000146</t>
  </si>
  <si>
    <t>80593005</t>
  </si>
  <si>
    <t>0502315620</t>
  </si>
  <si>
    <t>222293001R00</t>
  </si>
  <si>
    <t>Vypáskování kabelů v rozvaděči</t>
  </si>
  <si>
    <t>222293011R00</t>
  </si>
  <si>
    <t>Kontrolní měření kabelu</t>
  </si>
  <si>
    <t>222293012R00</t>
  </si>
  <si>
    <t>Měření do protokolu</t>
  </si>
  <si>
    <t>222301801R00</t>
  </si>
  <si>
    <t>Závěrečné práce v rozvaděči</t>
  </si>
  <si>
    <t>900      RT2</t>
  </si>
  <si>
    <t>HZS, Práce v tarifní třídě 5</t>
  </si>
  <si>
    <t>h</t>
  </si>
  <si>
    <t>Zaškolení obsluhy.</t>
  </si>
  <si>
    <t>900      RT3</t>
  </si>
  <si>
    <t>HZS, Práce v tarifní třídě 6</t>
  </si>
  <si>
    <t>Ostatní související činnosti.</t>
  </si>
  <si>
    <t>141      R00</t>
  </si>
  <si>
    <t>Přirážka za podružný materiál  M 21, M 22</t>
  </si>
  <si>
    <t/>
  </si>
  <si>
    <t>SUM</t>
  </si>
  <si>
    <t>POPUZIV</t>
  </si>
  <si>
    <t>END</t>
  </si>
  <si>
    <t>Krabice KT 250 s víčkem ve zdi v přípraveném lůžku</t>
  </si>
  <si>
    <t>Patch panel modulární 24xRJ45 CAT6, osázený, černý</t>
  </si>
  <si>
    <t>Napajeci panel 3 m, 8 pozic, s, přepěťovou ochranou včetně vany</t>
  </si>
  <si>
    <t>Vyvazovací panel 19" pro datové rozvaděče, výška 1U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</si>
</sst>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3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21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1"/>
  <sheetViews>
    <sheetView showGridLines="0" topLeftCell="B1" zoomScaleNormal="100" zoomScaleSheetLayoutView="75" workbookViewId="0">
      <selection activeCell="I12" sqref="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7" t="s">
        <v>42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40</v>
      </c>
      <c r="C2" s="82"/>
      <c r="D2" s="208" t="s">
        <v>46</v>
      </c>
      <c r="E2" s="209"/>
      <c r="F2" s="209"/>
      <c r="G2" s="209"/>
      <c r="H2" s="209"/>
      <c r="I2" s="209"/>
      <c r="J2" s="210"/>
      <c r="O2" s="2"/>
    </row>
    <row r="3" spans="1:15" ht="23.25" customHeight="1" x14ac:dyDescent="0.2">
      <c r="A3" s="4"/>
      <c r="B3" s="83" t="s">
        <v>45</v>
      </c>
      <c r="C3" s="84"/>
      <c r="D3" s="204" t="s">
        <v>43</v>
      </c>
      <c r="E3" s="205"/>
      <c r="F3" s="205"/>
      <c r="G3" s="205"/>
      <c r="H3" s="205"/>
      <c r="I3" s="205"/>
      <c r="J3" s="20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2"/>
      <c r="E11" s="212"/>
      <c r="F11" s="212"/>
      <c r="G11" s="212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02"/>
      <c r="E12" s="202"/>
      <c r="F12" s="202"/>
      <c r="G12" s="20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03"/>
      <c r="E13" s="203"/>
      <c r="F13" s="203"/>
      <c r="G13" s="20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1"/>
      <c r="F15" s="211"/>
      <c r="G15" s="200"/>
      <c r="H15" s="200"/>
      <c r="I15" s="200" t="s">
        <v>28</v>
      </c>
      <c r="J15" s="201"/>
    </row>
    <row r="16" spans="1:15" ht="23.25" customHeight="1" x14ac:dyDescent="0.2">
      <c r="A16" s="135" t="s">
        <v>23</v>
      </c>
      <c r="B16" s="136" t="s">
        <v>23</v>
      </c>
      <c r="C16" s="58"/>
      <c r="D16" s="59"/>
      <c r="E16" s="190"/>
      <c r="F16" s="196"/>
      <c r="G16" s="190"/>
      <c r="H16" s="196"/>
      <c r="I16" s="190">
        <f>SUMIF(F47:F47,A16,I47:I47)+SUMIF(F47:F47,"PSU",I47:I47)</f>
        <v>0</v>
      </c>
      <c r="J16" s="191"/>
    </row>
    <row r="17" spans="1:10" ht="23.25" customHeight="1" x14ac:dyDescent="0.2">
      <c r="A17" s="135" t="s">
        <v>24</v>
      </c>
      <c r="B17" s="136" t="s">
        <v>24</v>
      </c>
      <c r="C17" s="58"/>
      <c r="D17" s="59"/>
      <c r="E17" s="190"/>
      <c r="F17" s="196"/>
      <c r="G17" s="190"/>
      <c r="H17" s="196"/>
      <c r="I17" s="190">
        <f>SUMIF(F47:F47,A17,I47:I47)</f>
        <v>0</v>
      </c>
      <c r="J17" s="191"/>
    </row>
    <row r="18" spans="1:10" ht="23.25" customHeight="1" x14ac:dyDescent="0.2">
      <c r="A18" s="135" t="s">
        <v>25</v>
      </c>
      <c r="B18" s="136" t="s">
        <v>25</v>
      </c>
      <c r="C18" s="58"/>
      <c r="D18" s="59"/>
      <c r="E18" s="190"/>
      <c r="F18" s="196"/>
      <c r="G18" s="190"/>
      <c r="H18" s="196"/>
      <c r="I18" s="190">
        <f>SUMIF(F47:F47,A18,I47:I47)</f>
        <v>0</v>
      </c>
      <c r="J18" s="191"/>
    </row>
    <row r="19" spans="1:10" ht="23.25" customHeight="1" x14ac:dyDescent="0.2">
      <c r="A19" s="135" t="s">
        <v>60</v>
      </c>
      <c r="B19" s="136" t="s">
        <v>26</v>
      </c>
      <c r="C19" s="58"/>
      <c r="D19" s="59"/>
      <c r="E19" s="190"/>
      <c r="F19" s="196"/>
      <c r="G19" s="190"/>
      <c r="H19" s="196"/>
      <c r="I19" s="190">
        <f>SUMIF(F47:F47,A19,I47:I47)</f>
        <v>0</v>
      </c>
      <c r="J19" s="191"/>
    </row>
    <row r="20" spans="1:10" ht="23.25" customHeight="1" x14ac:dyDescent="0.2">
      <c r="A20" s="135" t="s">
        <v>61</v>
      </c>
      <c r="B20" s="136" t="s">
        <v>27</v>
      </c>
      <c r="C20" s="58"/>
      <c r="D20" s="59"/>
      <c r="E20" s="190"/>
      <c r="F20" s="196"/>
      <c r="G20" s="190"/>
      <c r="H20" s="196"/>
      <c r="I20" s="190">
        <f>SUMIF(F47:F47,A20,I47:I47)</f>
        <v>0</v>
      </c>
      <c r="J20" s="191"/>
    </row>
    <row r="21" spans="1:10" ht="23.25" customHeight="1" x14ac:dyDescent="0.2">
      <c r="A21" s="4"/>
      <c r="B21" s="74" t="s">
        <v>28</v>
      </c>
      <c r="C21" s="75"/>
      <c r="D21" s="76"/>
      <c r="E21" s="192"/>
      <c r="F21" s="193"/>
      <c r="G21" s="192"/>
      <c r="H21" s="193"/>
      <c r="I21" s="192">
        <f>SUM(I16:J20)</f>
        <v>0</v>
      </c>
      <c r="J21" s="19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88">
        <f>ZakladDPHSniVypocet</f>
        <v>0</v>
      </c>
      <c r="H23" s="189"/>
      <c r="I23" s="18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4">
        <f>ZakladDPHSni*SazbaDPH1/100</f>
        <v>0</v>
      </c>
      <c r="H24" s="215"/>
      <c r="I24" s="21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88">
        <f>I21</f>
        <v>0</v>
      </c>
      <c r="H25" s="189"/>
      <c r="I25" s="18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4">
        <f>ZakladDPHZakl*SazbaDPH2/100</f>
        <v>0</v>
      </c>
      <c r="H26" s="185"/>
      <c r="I26" s="18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86">
        <f>0</f>
        <v>0</v>
      </c>
      <c r="H27" s="186"/>
      <c r="I27" s="18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194">
        <f>ZakladDPHSniVypocet+ZakladDPHZaklVypocet</f>
        <v>0</v>
      </c>
      <c r="H28" s="194"/>
      <c r="I28" s="19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187">
        <f>ZakladDPHSni+DPHSni+ZakladDPHZakl+DPHZakl+Zaokrouhleni</f>
        <v>0</v>
      </c>
      <c r="H29" s="187"/>
      <c r="I29" s="187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3" t="s">
        <v>2</v>
      </c>
      <c r="E35" s="21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53</v>
      </c>
      <c r="C39" s="216" t="s">
        <v>46</v>
      </c>
      <c r="D39" s="217"/>
      <c r="E39" s="217"/>
      <c r="F39" s="108">
        <f>'Rozpočet Pol'!AC31</f>
        <v>0</v>
      </c>
      <c r="G39" s="109">
        <f>'Rozpočet Pol'!AD31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8" t="s">
        <v>54</v>
      </c>
      <c r="C40" s="219"/>
      <c r="D40" s="219"/>
      <c r="E40" s="220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21" t="s">
        <v>28</v>
      </c>
      <c r="J46" s="221"/>
    </row>
    <row r="47" spans="1:10" ht="25.5" customHeight="1" x14ac:dyDescent="0.2">
      <c r="A47" s="122"/>
      <c r="B47" s="129" t="s">
        <v>58</v>
      </c>
      <c r="C47" s="223" t="s">
        <v>59</v>
      </c>
      <c r="D47" s="224"/>
      <c r="E47" s="224"/>
      <c r="F47" s="130" t="s">
        <v>25</v>
      </c>
      <c r="G47" s="131"/>
      <c r="H47" s="131"/>
      <c r="I47" s="222">
        <f>'Rozpočet Pol'!G8</f>
        <v>0</v>
      </c>
      <c r="J47" s="222"/>
    </row>
    <row r="48" spans="1:10" ht="25.5" customHeight="1" x14ac:dyDescent="0.2">
      <c r="A48" s="123"/>
      <c r="B48" s="126" t="s">
        <v>1</v>
      </c>
      <c r="C48" s="126"/>
      <c r="D48" s="127"/>
      <c r="E48" s="127"/>
      <c r="F48" s="132"/>
      <c r="G48" s="133"/>
      <c r="H48" s="133"/>
      <c r="I48" s="207">
        <f>I47</f>
        <v>0</v>
      </c>
      <c r="J48" s="207"/>
    </row>
    <row r="49" spans="6:10" x14ac:dyDescent="0.2">
      <c r="F49" s="134"/>
      <c r="G49" s="96"/>
      <c r="H49" s="134"/>
      <c r="I49" s="96"/>
      <c r="J49" s="96"/>
    </row>
    <row r="50" spans="6:10" x14ac:dyDescent="0.2">
      <c r="F50" s="134"/>
      <c r="G50" s="96"/>
      <c r="H50" s="134"/>
      <c r="I50" s="96"/>
      <c r="J50" s="96"/>
    </row>
    <row r="51" spans="6:10" x14ac:dyDescent="0.2">
      <c r="F51" s="134"/>
      <c r="G51" s="96"/>
      <c r="H51" s="134"/>
      <c r="I51" s="96"/>
      <c r="J5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79" t="s">
        <v>41</v>
      </c>
      <c r="B2" s="78"/>
      <c r="C2" s="227"/>
      <c r="D2" s="227"/>
      <c r="E2" s="227"/>
      <c r="F2" s="227"/>
      <c r="G2" s="228"/>
    </row>
    <row r="3" spans="1:7" ht="24.95" hidden="1" customHeight="1" x14ac:dyDescent="0.2">
      <c r="A3" s="79" t="s">
        <v>7</v>
      </c>
      <c r="B3" s="78"/>
      <c r="C3" s="227"/>
      <c r="D3" s="227"/>
      <c r="E3" s="227"/>
      <c r="F3" s="227"/>
      <c r="G3" s="228"/>
    </row>
    <row r="4" spans="1:7" ht="24.95" hidden="1" customHeight="1" x14ac:dyDescent="0.2">
      <c r="A4" s="79" t="s">
        <v>8</v>
      </c>
      <c r="B4" s="78"/>
      <c r="C4" s="227"/>
      <c r="D4" s="227"/>
      <c r="E4" s="227"/>
      <c r="F4" s="227"/>
      <c r="G4" s="22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1"/>
  <sheetViews>
    <sheetView zoomScale="110" zoomScaleNormal="110" workbookViewId="0">
      <selection activeCell="F27" sqref="F2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E1" t="s">
        <v>63</v>
      </c>
    </row>
    <row r="2" spans="1:60" ht="24.95" customHeight="1" x14ac:dyDescent="0.2">
      <c r="A2" s="139" t="s">
        <v>62</v>
      </c>
      <c r="B2" s="137"/>
      <c r="C2" s="249" t="s">
        <v>46</v>
      </c>
      <c r="D2" s="250"/>
      <c r="E2" s="250"/>
      <c r="F2" s="250"/>
      <c r="G2" s="251"/>
      <c r="AE2" t="s">
        <v>64</v>
      </c>
    </row>
    <row r="3" spans="1:60" ht="24.95" customHeight="1" x14ac:dyDescent="0.2">
      <c r="A3" s="140" t="s">
        <v>7</v>
      </c>
      <c r="B3" s="138"/>
      <c r="C3" s="252" t="s">
        <v>43</v>
      </c>
      <c r="D3" s="253"/>
      <c r="E3" s="253"/>
      <c r="F3" s="253"/>
      <c r="G3" s="254"/>
      <c r="AE3" t="s">
        <v>65</v>
      </c>
    </row>
    <row r="4" spans="1:60" ht="24.95" hidden="1" customHeight="1" x14ac:dyDescent="0.2">
      <c r="A4" s="140" t="s">
        <v>8</v>
      </c>
      <c r="B4" s="138"/>
      <c r="C4" s="252"/>
      <c r="D4" s="253"/>
      <c r="E4" s="253"/>
      <c r="F4" s="253"/>
      <c r="G4" s="254"/>
      <c r="AE4" t="s">
        <v>66</v>
      </c>
    </row>
    <row r="5" spans="1:60" hidden="1" x14ac:dyDescent="0.2">
      <c r="A5" s="141" t="s">
        <v>67</v>
      </c>
      <c r="B5" s="142"/>
      <c r="C5" s="143"/>
      <c r="D5" s="144"/>
      <c r="E5" s="144"/>
      <c r="F5" s="144"/>
      <c r="G5" s="145"/>
      <c r="AE5" t="s">
        <v>68</v>
      </c>
    </row>
    <row r="7" spans="1:60" ht="38.25" x14ac:dyDescent="0.2">
      <c r="A7" s="150" t="s">
        <v>69</v>
      </c>
      <c r="B7" s="151" t="s">
        <v>70</v>
      </c>
      <c r="C7" s="151" t="s">
        <v>71</v>
      </c>
      <c r="D7" s="150" t="s">
        <v>72</v>
      </c>
      <c r="E7" s="150" t="s">
        <v>73</v>
      </c>
      <c r="F7" s="146" t="s">
        <v>74</v>
      </c>
      <c r="G7" s="160" t="s">
        <v>28</v>
      </c>
      <c r="H7" s="161" t="s">
        <v>29</v>
      </c>
      <c r="I7" s="161" t="s">
        <v>75</v>
      </c>
      <c r="J7" s="161" t="s">
        <v>30</v>
      </c>
      <c r="K7" s="161" t="s">
        <v>76</v>
      </c>
      <c r="L7" s="161" t="s">
        <v>77</v>
      </c>
      <c r="M7" s="161" t="s">
        <v>78</v>
      </c>
      <c r="N7" s="161" t="s">
        <v>79</v>
      </c>
      <c r="O7" s="161" t="s">
        <v>80</v>
      </c>
      <c r="P7" s="161" t="s">
        <v>81</v>
      </c>
      <c r="Q7" s="161" t="s">
        <v>82</v>
      </c>
      <c r="R7" s="161" t="s">
        <v>83</v>
      </c>
      <c r="S7" s="161" t="s">
        <v>84</v>
      </c>
      <c r="T7" s="161" t="s">
        <v>85</v>
      </c>
      <c r="U7" s="153" t="s">
        <v>86</v>
      </c>
    </row>
    <row r="8" spans="1:60" x14ac:dyDescent="0.2">
      <c r="A8" s="162" t="s">
        <v>87</v>
      </c>
      <c r="B8" s="163" t="s">
        <v>58</v>
      </c>
      <c r="C8" s="164" t="s">
        <v>59</v>
      </c>
      <c r="D8" s="152"/>
      <c r="E8" s="165"/>
      <c r="F8" s="166"/>
      <c r="G8" s="166">
        <f>SUMIF(AE9:AE29,"&lt;&gt;NOR",G9:G29)</f>
        <v>0</v>
      </c>
      <c r="H8" s="166"/>
      <c r="I8" s="166">
        <f>SUM(I9:I29)</f>
        <v>0</v>
      </c>
      <c r="J8" s="166"/>
      <c r="K8" s="166">
        <f>SUM(K9:K29)</f>
        <v>0</v>
      </c>
      <c r="L8" s="166"/>
      <c r="M8" s="166">
        <f>SUM(M9:M29)</f>
        <v>0</v>
      </c>
      <c r="N8" s="152"/>
      <c r="O8" s="152">
        <f>SUM(O9:O29)</f>
        <v>3.0317999999999996</v>
      </c>
      <c r="P8" s="152"/>
      <c r="Q8" s="152">
        <f>SUM(Q9:Q29)</f>
        <v>0</v>
      </c>
      <c r="R8" s="152"/>
      <c r="S8" s="152"/>
      <c r="T8" s="162"/>
      <c r="U8" s="152">
        <f>SUM(U9:U29)</f>
        <v>58.48</v>
      </c>
      <c r="AE8" t="s">
        <v>88</v>
      </c>
    </row>
    <row r="9" spans="1:60" outlineLevel="1" x14ac:dyDescent="0.2">
      <c r="A9" s="148">
        <v>1</v>
      </c>
      <c r="B9" s="154" t="s">
        <v>89</v>
      </c>
      <c r="C9" s="178" t="s">
        <v>90</v>
      </c>
      <c r="D9" s="155" t="s">
        <v>91</v>
      </c>
      <c r="E9" s="157">
        <v>60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55">
        <v>3.3680000000000002E-2</v>
      </c>
      <c r="O9" s="155">
        <f>ROUND(E9*N9,5)</f>
        <v>2.0207999999999999</v>
      </c>
      <c r="P9" s="155">
        <v>0</v>
      </c>
      <c r="Q9" s="155">
        <f>ROUND(E9*P9,5)</f>
        <v>0</v>
      </c>
      <c r="R9" s="155"/>
      <c r="S9" s="155"/>
      <c r="T9" s="156">
        <v>0.28999999999999998</v>
      </c>
      <c r="U9" s="155">
        <f>ROUND(E9*T9,2)</f>
        <v>17.399999999999999</v>
      </c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92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48"/>
      <c r="B10" s="154"/>
      <c r="C10" s="229" t="s">
        <v>93</v>
      </c>
      <c r="D10" s="230"/>
      <c r="E10" s="231"/>
      <c r="F10" s="232"/>
      <c r="G10" s="233"/>
      <c r="H10" s="159"/>
      <c r="I10" s="159"/>
      <c r="J10" s="159"/>
      <c r="K10" s="159"/>
      <c r="L10" s="159"/>
      <c r="M10" s="159"/>
      <c r="N10" s="155"/>
      <c r="O10" s="155"/>
      <c r="P10" s="155"/>
      <c r="Q10" s="155"/>
      <c r="R10" s="155"/>
      <c r="S10" s="155"/>
      <c r="T10" s="156"/>
      <c r="U10" s="155"/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94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9" t="str">
        <f>C10</f>
        <v>Včetně dodávky.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48">
        <v>2</v>
      </c>
      <c r="B11" s="154" t="s">
        <v>89</v>
      </c>
      <c r="C11" s="178" t="s">
        <v>132</v>
      </c>
      <c r="D11" s="155" t="s">
        <v>103</v>
      </c>
      <c r="E11" s="157">
        <v>3</v>
      </c>
      <c r="F11" s="158"/>
      <c r="G11" s="159">
        <f>ROUND(E11*F11,2)</f>
        <v>0</v>
      </c>
      <c r="H11" s="159"/>
      <c r="I11" s="159"/>
      <c r="J11" s="159"/>
      <c r="K11" s="159"/>
      <c r="L11" s="159"/>
      <c r="M11" s="159"/>
      <c r="N11" s="155"/>
      <c r="O11" s="155"/>
      <c r="P11" s="155"/>
      <c r="Q11" s="155"/>
      <c r="R11" s="155"/>
      <c r="S11" s="155"/>
      <c r="T11" s="156"/>
      <c r="U11" s="155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9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48"/>
      <c r="B12" s="154"/>
      <c r="C12" s="229" t="s">
        <v>93</v>
      </c>
      <c r="D12" s="230"/>
      <c r="E12" s="231"/>
      <c r="F12" s="232"/>
      <c r="G12" s="233"/>
      <c r="H12" s="159"/>
      <c r="I12" s="159"/>
      <c r="J12" s="159"/>
      <c r="K12" s="159"/>
      <c r="L12" s="159"/>
      <c r="M12" s="159"/>
      <c r="N12" s="155"/>
      <c r="O12" s="155"/>
      <c r="P12" s="155"/>
      <c r="Q12" s="155"/>
      <c r="R12" s="155"/>
      <c r="S12" s="155"/>
      <c r="T12" s="156"/>
      <c r="U12" s="155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9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48">
        <v>3</v>
      </c>
      <c r="B13" s="154" t="s">
        <v>95</v>
      </c>
      <c r="C13" s="178" t="s">
        <v>96</v>
      </c>
      <c r="D13" s="155" t="s">
        <v>91</v>
      </c>
      <c r="E13" s="157">
        <v>60</v>
      </c>
      <c r="F13" s="158"/>
      <c r="G13" s="159">
        <f t="shared" ref="G13:G25" si="0">ROUND(E13*F13,2)</f>
        <v>0</v>
      </c>
      <c r="H13" s="158"/>
      <c r="I13" s="159">
        <f t="shared" ref="I13:I25" si="1">ROUND(E13*H13,2)</f>
        <v>0</v>
      </c>
      <c r="J13" s="158"/>
      <c r="K13" s="159">
        <f t="shared" ref="K13:K25" si="2">ROUND(E13*J13,2)</f>
        <v>0</v>
      </c>
      <c r="L13" s="159">
        <v>21</v>
      </c>
      <c r="M13" s="159">
        <f t="shared" ref="M13:M25" si="3">G13*(1+L13/100)</f>
        <v>0</v>
      </c>
      <c r="N13" s="155">
        <v>0</v>
      </c>
      <c r="O13" s="155">
        <f t="shared" ref="O13:O25" si="4">ROUND(E13*N13,5)</f>
        <v>0</v>
      </c>
      <c r="P13" s="155">
        <v>0</v>
      </c>
      <c r="Q13" s="155">
        <f t="shared" ref="Q13:Q25" si="5">ROUND(E13*P13,5)</f>
        <v>0</v>
      </c>
      <c r="R13" s="155"/>
      <c r="S13" s="155"/>
      <c r="T13" s="156">
        <v>2.5999999999999999E-2</v>
      </c>
      <c r="U13" s="155">
        <f t="shared" ref="U13:U25" si="6">ROUND(E13*T13,2)</f>
        <v>1.56</v>
      </c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92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48">
        <v>4</v>
      </c>
      <c r="B14" s="154" t="s">
        <v>97</v>
      </c>
      <c r="C14" s="178" t="s">
        <v>98</v>
      </c>
      <c r="D14" s="155" t="s">
        <v>91</v>
      </c>
      <c r="E14" s="157">
        <v>60</v>
      </c>
      <c r="F14" s="158"/>
      <c r="G14" s="159">
        <f t="shared" si="0"/>
        <v>0</v>
      </c>
      <c r="H14" s="158"/>
      <c r="I14" s="159">
        <f t="shared" si="1"/>
        <v>0</v>
      </c>
      <c r="J14" s="158"/>
      <c r="K14" s="159">
        <f t="shared" si="2"/>
        <v>0</v>
      </c>
      <c r="L14" s="159">
        <v>21</v>
      </c>
      <c r="M14" s="159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/>
      <c r="T14" s="156">
        <v>0.3</v>
      </c>
      <c r="U14" s="155">
        <f t="shared" si="6"/>
        <v>18</v>
      </c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92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48">
        <v>5</v>
      </c>
      <c r="B15" s="154" t="s">
        <v>99</v>
      </c>
      <c r="C15" s="178" t="s">
        <v>100</v>
      </c>
      <c r="D15" s="155" t="s">
        <v>91</v>
      </c>
      <c r="E15" s="157">
        <v>60</v>
      </c>
      <c r="F15" s="158"/>
      <c r="G15" s="159">
        <f t="shared" si="0"/>
        <v>0</v>
      </c>
      <c r="H15" s="158"/>
      <c r="I15" s="159">
        <f t="shared" si="1"/>
        <v>0</v>
      </c>
      <c r="J15" s="158"/>
      <c r="K15" s="159">
        <f t="shared" si="2"/>
        <v>0</v>
      </c>
      <c r="L15" s="159">
        <v>21</v>
      </c>
      <c r="M15" s="159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/>
      <c r="T15" s="156">
        <v>1.2E-2</v>
      </c>
      <c r="U15" s="155">
        <f t="shared" si="6"/>
        <v>0.72</v>
      </c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92</v>
      </c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>
        <v>6</v>
      </c>
      <c r="B16" s="154" t="s">
        <v>101</v>
      </c>
      <c r="C16" s="178" t="s">
        <v>102</v>
      </c>
      <c r="D16" s="155" t="s">
        <v>91</v>
      </c>
      <c r="E16" s="157">
        <v>60</v>
      </c>
      <c r="F16" s="158"/>
      <c r="G16" s="159">
        <f t="shared" si="0"/>
        <v>0</v>
      </c>
      <c r="H16" s="158"/>
      <c r="I16" s="159">
        <f t="shared" si="1"/>
        <v>0</v>
      </c>
      <c r="J16" s="158"/>
      <c r="K16" s="159">
        <f t="shared" si="2"/>
        <v>0</v>
      </c>
      <c r="L16" s="159">
        <v>21</v>
      </c>
      <c r="M16" s="159">
        <f t="shared" si="3"/>
        <v>0</v>
      </c>
      <c r="N16" s="155">
        <v>1.685E-2</v>
      </c>
      <c r="O16" s="155">
        <f t="shared" si="4"/>
        <v>1.0109999999999999</v>
      </c>
      <c r="P16" s="155">
        <v>0</v>
      </c>
      <c r="Q16" s="155">
        <f t="shared" si="5"/>
        <v>0</v>
      </c>
      <c r="R16" s="155"/>
      <c r="S16" s="155"/>
      <c r="T16" s="156">
        <v>1.2E-2</v>
      </c>
      <c r="U16" s="155">
        <f t="shared" si="6"/>
        <v>0.72</v>
      </c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92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48">
        <v>7</v>
      </c>
      <c r="B17" s="154" t="s">
        <v>106</v>
      </c>
      <c r="C17" s="178" t="s">
        <v>107</v>
      </c>
      <c r="D17" s="155" t="s">
        <v>104</v>
      </c>
      <c r="E17" s="157">
        <v>1</v>
      </c>
      <c r="F17" s="158"/>
      <c r="G17" s="159">
        <f t="shared" si="0"/>
        <v>0</v>
      </c>
      <c r="H17" s="158"/>
      <c r="I17" s="159">
        <f t="shared" si="1"/>
        <v>0</v>
      </c>
      <c r="J17" s="158"/>
      <c r="K17" s="159">
        <f t="shared" si="2"/>
        <v>0</v>
      </c>
      <c r="L17" s="159">
        <v>21</v>
      </c>
      <c r="M17" s="159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/>
      <c r="T17" s="156">
        <v>0</v>
      </c>
      <c r="U17" s="155">
        <f t="shared" si="6"/>
        <v>0</v>
      </c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105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48">
        <v>8</v>
      </c>
      <c r="B18" s="154" t="s">
        <v>108</v>
      </c>
      <c r="C18" s="178" t="s">
        <v>133</v>
      </c>
      <c r="D18" s="155" t="s">
        <v>104</v>
      </c>
      <c r="E18" s="157">
        <v>1</v>
      </c>
      <c r="F18" s="158"/>
      <c r="G18" s="159">
        <f t="shared" si="0"/>
        <v>0</v>
      </c>
      <c r="H18" s="158"/>
      <c r="I18" s="159">
        <f t="shared" si="1"/>
        <v>0</v>
      </c>
      <c r="J18" s="158"/>
      <c r="K18" s="159">
        <f t="shared" si="2"/>
        <v>0</v>
      </c>
      <c r="L18" s="159">
        <v>21</v>
      </c>
      <c r="M18" s="159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/>
      <c r="T18" s="156">
        <v>0</v>
      </c>
      <c r="U18" s="155">
        <f t="shared" si="6"/>
        <v>0</v>
      </c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105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48">
        <v>9</v>
      </c>
      <c r="B19" s="154" t="s">
        <v>109</v>
      </c>
      <c r="C19" s="178" t="s">
        <v>134</v>
      </c>
      <c r="D19" s="155" t="s">
        <v>104</v>
      </c>
      <c r="E19" s="157">
        <v>2</v>
      </c>
      <c r="F19" s="158"/>
      <c r="G19" s="159">
        <f t="shared" si="0"/>
        <v>0</v>
      </c>
      <c r="H19" s="158"/>
      <c r="I19" s="159">
        <f t="shared" si="1"/>
        <v>0</v>
      </c>
      <c r="J19" s="158"/>
      <c r="K19" s="159">
        <f t="shared" si="2"/>
        <v>0</v>
      </c>
      <c r="L19" s="159">
        <v>21</v>
      </c>
      <c r="M19" s="159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/>
      <c r="T19" s="156">
        <v>0</v>
      </c>
      <c r="U19" s="155">
        <f t="shared" si="6"/>
        <v>0</v>
      </c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105</v>
      </c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12.75" customHeight="1" outlineLevel="1" x14ac:dyDescent="0.2">
      <c r="A20" s="148">
        <v>10</v>
      </c>
      <c r="B20" s="154" t="s">
        <v>110</v>
      </c>
      <c r="C20" s="178" t="s">
        <v>135</v>
      </c>
      <c r="D20" s="155" t="s">
        <v>104</v>
      </c>
      <c r="E20" s="157">
        <v>2</v>
      </c>
      <c r="F20" s="158"/>
      <c r="G20" s="159">
        <f t="shared" si="0"/>
        <v>0</v>
      </c>
      <c r="H20" s="158"/>
      <c r="I20" s="159">
        <f t="shared" si="1"/>
        <v>0</v>
      </c>
      <c r="J20" s="158"/>
      <c r="K20" s="159">
        <f t="shared" si="2"/>
        <v>0</v>
      </c>
      <c r="L20" s="159">
        <v>21</v>
      </c>
      <c r="M20" s="159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/>
      <c r="T20" s="156">
        <v>0</v>
      </c>
      <c r="U20" s="155">
        <f t="shared" si="6"/>
        <v>0</v>
      </c>
      <c r="V20" s="147"/>
      <c r="W20" s="147"/>
      <c r="X20" s="147"/>
      <c r="Y20" s="147"/>
      <c r="Z20" s="147"/>
      <c r="AA20" s="147"/>
      <c r="AB20" s="147"/>
      <c r="AC20" s="147"/>
      <c r="AD20" s="147"/>
      <c r="AE20" s="147" t="s">
        <v>105</v>
      </c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48">
        <v>11</v>
      </c>
      <c r="B21" s="154" t="s">
        <v>111</v>
      </c>
      <c r="C21" s="178" t="s">
        <v>112</v>
      </c>
      <c r="D21" s="155" t="s">
        <v>103</v>
      </c>
      <c r="E21" s="157">
        <v>60</v>
      </c>
      <c r="F21" s="158"/>
      <c r="G21" s="159">
        <f t="shared" si="0"/>
        <v>0</v>
      </c>
      <c r="H21" s="158"/>
      <c r="I21" s="159">
        <f t="shared" si="1"/>
        <v>0</v>
      </c>
      <c r="J21" s="158"/>
      <c r="K21" s="159">
        <f t="shared" si="2"/>
        <v>0</v>
      </c>
      <c r="L21" s="159">
        <v>21</v>
      </c>
      <c r="M21" s="159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/>
      <c r="T21" s="156">
        <v>5.3330000000000002E-2</v>
      </c>
      <c r="U21" s="155">
        <f t="shared" si="6"/>
        <v>3.2</v>
      </c>
      <c r="V21" s="147"/>
      <c r="W21" s="147"/>
      <c r="X21" s="147"/>
      <c r="Y21" s="147"/>
      <c r="Z21" s="147"/>
      <c r="AA21" s="147"/>
      <c r="AB21" s="147"/>
      <c r="AC21" s="147"/>
      <c r="AD21" s="147"/>
      <c r="AE21" s="147" t="s">
        <v>92</v>
      </c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48">
        <v>12</v>
      </c>
      <c r="B22" s="154" t="s">
        <v>113</v>
      </c>
      <c r="C22" s="178" t="s">
        <v>114</v>
      </c>
      <c r="D22" s="155" t="s">
        <v>103</v>
      </c>
      <c r="E22" s="157">
        <v>28</v>
      </c>
      <c r="F22" s="158"/>
      <c r="G22" s="159">
        <f t="shared" si="0"/>
        <v>0</v>
      </c>
      <c r="H22" s="158"/>
      <c r="I22" s="159">
        <f t="shared" si="1"/>
        <v>0</v>
      </c>
      <c r="J22" s="158"/>
      <c r="K22" s="159">
        <f t="shared" si="2"/>
        <v>0</v>
      </c>
      <c r="L22" s="159">
        <v>21</v>
      </c>
      <c r="M22" s="159">
        <f t="shared" si="3"/>
        <v>0</v>
      </c>
      <c r="N22" s="155">
        <v>0</v>
      </c>
      <c r="O22" s="155">
        <f t="shared" si="4"/>
        <v>0</v>
      </c>
      <c r="P22" s="155">
        <v>0</v>
      </c>
      <c r="Q22" s="155">
        <f t="shared" si="5"/>
        <v>0</v>
      </c>
      <c r="R22" s="155"/>
      <c r="S22" s="155"/>
      <c r="T22" s="156">
        <v>4.2169999999999999E-2</v>
      </c>
      <c r="U22" s="155">
        <f t="shared" si="6"/>
        <v>1.18</v>
      </c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92</v>
      </c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48">
        <v>13</v>
      </c>
      <c r="B23" s="154" t="s">
        <v>115</v>
      </c>
      <c r="C23" s="178" t="s">
        <v>116</v>
      </c>
      <c r="D23" s="155" t="s">
        <v>103</v>
      </c>
      <c r="E23" s="157">
        <v>28</v>
      </c>
      <c r="F23" s="158"/>
      <c r="G23" s="159">
        <f t="shared" si="0"/>
        <v>0</v>
      </c>
      <c r="H23" s="158"/>
      <c r="I23" s="159">
        <f t="shared" si="1"/>
        <v>0</v>
      </c>
      <c r="J23" s="158"/>
      <c r="K23" s="159">
        <f t="shared" si="2"/>
        <v>0</v>
      </c>
      <c r="L23" s="159">
        <v>21</v>
      </c>
      <c r="M23" s="159">
        <f t="shared" si="3"/>
        <v>0</v>
      </c>
      <c r="N23" s="155">
        <v>0</v>
      </c>
      <c r="O23" s="155">
        <f t="shared" si="4"/>
        <v>0</v>
      </c>
      <c r="P23" s="155">
        <v>0</v>
      </c>
      <c r="Q23" s="155">
        <f t="shared" si="5"/>
        <v>0</v>
      </c>
      <c r="R23" s="155"/>
      <c r="S23" s="155"/>
      <c r="T23" s="156">
        <v>0.14249999999999999</v>
      </c>
      <c r="U23" s="155">
        <f t="shared" si="6"/>
        <v>3.99</v>
      </c>
      <c r="V23" s="147"/>
      <c r="W23" s="147"/>
      <c r="X23" s="147"/>
      <c r="Y23" s="147"/>
      <c r="Z23" s="147"/>
      <c r="AA23" s="147"/>
      <c r="AB23" s="147"/>
      <c r="AC23" s="147"/>
      <c r="AD23" s="147"/>
      <c r="AE23" s="147" t="s">
        <v>92</v>
      </c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48">
        <v>14</v>
      </c>
      <c r="B24" s="154" t="s">
        <v>117</v>
      </c>
      <c r="C24" s="178" t="s">
        <v>118</v>
      </c>
      <c r="D24" s="155" t="s">
        <v>103</v>
      </c>
      <c r="E24" s="157">
        <v>1</v>
      </c>
      <c r="F24" s="158"/>
      <c r="G24" s="159">
        <f t="shared" si="0"/>
        <v>0</v>
      </c>
      <c r="H24" s="158"/>
      <c r="I24" s="159">
        <f t="shared" si="1"/>
        <v>0</v>
      </c>
      <c r="J24" s="158"/>
      <c r="K24" s="159">
        <f t="shared" si="2"/>
        <v>0</v>
      </c>
      <c r="L24" s="159">
        <v>21</v>
      </c>
      <c r="M24" s="159">
        <f t="shared" si="3"/>
        <v>0</v>
      </c>
      <c r="N24" s="155">
        <v>0</v>
      </c>
      <c r="O24" s="155">
        <f t="shared" si="4"/>
        <v>0</v>
      </c>
      <c r="P24" s="155">
        <v>0</v>
      </c>
      <c r="Q24" s="155">
        <f t="shared" si="5"/>
        <v>0</v>
      </c>
      <c r="R24" s="155"/>
      <c r="S24" s="155"/>
      <c r="T24" s="156">
        <v>0.70750000000000002</v>
      </c>
      <c r="U24" s="155">
        <f t="shared" si="6"/>
        <v>0.71</v>
      </c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92</v>
      </c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48">
        <v>15</v>
      </c>
      <c r="B25" s="154" t="s">
        <v>119</v>
      </c>
      <c r="C25" s="178" t="s">
        <v>120</v>
      </c>
      <c r="D25" s="155" t="s">
        <v>121</v>
      </c>
      <c r="E25" s="157">
        <v>6</v>
      </c>
      <c r="F25" s="158"/>
      <c r="G25" s="159">
        <f t="shared" si="0"/>
        <v>0</v>
      </c>
      <c r="H25" s="158"/>
      <c r="I25" s="159">
        <f t="shared" si="1"/>
        <v>0</v>
      </c>
      <c r="J25" s="158"/>
      <c r="K25" s="159">
        <f t="shared" si="2"/>
        <v>0</v>
      </c>
      <c r="L25" s="159">
        <v>21</v>
      </c>
      <c r="M25" s="159">
        <f t="shared" si="3"/>
        <v>0</v>
      </c>
      <c r="N25" s="155">
        <v>0</v>
      </c>
      <c r="O25" s="155">
        <f t="shared" si="4"/>
        <v>0</v>
      </c>
      <c r="P25" s="155">
        <v>0</v>
      </c>
      <c r="Q25" s="155">
        <f t="shared" si="5"/>
        <v>0</v>
      </c>
      <c r="R25" s="155"/>
      <c r="S25" s="155"/>
      <c r="T25" s="156">
        <v>1</v>
      </c>
      <c r="U25" s="155">
        <f t="shared" si="6"/>
        <v>6</v>
      </c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92</v>
      </c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48"/>
      <c r="B26" s="154"/>
      <c r="C26" s="229" t="s">
        <v>122</v>
      </c>
      <c r="D26" s="230"/>
      <c r="E26" s="231"/>
      <c r="F26" s="232"/>
      <c r="G26" s="233"/>
      <c r="H26" s="159"/>
      <c r="I26" s="159"/>
      <c r="J26" s="159"/>
      <c r="K26" s="159"/>
      <c r="L26" s="159"/>
      <c r="M26" s="159"/>
      <c r="N26" s="155"/>
      <c r="O26" s="155"/>
      <c r="P26" s="155"/>
      <c r="Q26" s="155"/>
      <c r="R26" s="155"/>
      <c r="S26" s="155"/>
      <c r="T26" s="156"/>
      <c r="U26" s="155"/>
      <c r="V26" s="147"/>
      <c r="W26" s="147"/>
      <c r="X26" s="147"/>
      <c r="Y26" s="147"/>
      <c r="Z26" s="147"/>
      <c r="AA26" s="147"/>
      <c r="AB26" s="147"/>
      <c r="AC26" s="147"/>
      <c r="AD26" s="147"/>
      <c r="AE26" s="147" t="s">
        <v>94</v>
      </c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9" t="str">
        <f>C26</f>
        <v>Zaškolení obsluhy.</v>
      </c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48">
        <v>16</v>
      </c>
      <c r="B27" s="154" t="s">
        <v>123</v>
      </c>
      <c r="C27" s="178" t="s">
        <v>124</v>
      </c>
      <c r="D27" s="155" t="s">
        <v>121</v>
      </c>
      <c r="E27" s="157">
        <v>5</v>
      </c>
      <c r="F27" s="158"/>
      <c r="G27" s="159">
        <f>ROUND(E27*F27,2)</f>
        <v>0</v>
      </c>
      <c r="H27" s="158"/>
      <c r="I27" s="159">
        <f>ROUND(E27*H27,2)</f>
        <v>0</v>
      </c>
      <c r="J27" s="158"/>
      <c r="K27" s="159">
        <f>ROUND(E27*J27,2)</f>
        <v>0</v>
      </c>
      <c r="L27" s="159">
        <v>21</v>
      </c>
      <c r="M27" s="159">
        <f>G27*(1+L27/100)</f>
        <v>0</v>
      </c>
      <c r="N27" s="155">
        <v>0</v>
      </c>
      <c r="O27" s="155">
        <f>ROUND(E27*N27,5)</f>
        <v>0</v>
      </c>
      <c r="P27" s="155">
        <v>0</v>
      </c>
      <c r="Q27" s="155">
        <f>ROUND(E27*P27,5)</f>
        <v>0</v>
      </c>
      <c r="R27" s="155"/>
      <c r="S27" s="155"/>
      <c r="T27" s="156">
        <v>1</v>
      </c>
      <c r="U27" s="155">
        <f>ROUND(E27*T27,2)</f>
        <v>5</v>
      </c>
      <c r="V27" s="147"/>
      <c r="W27" s="147"/>
      <c r="X27" s="147"/>
      <c r="Y27" s="147"/>
      <c r="Z27" s="147"/>
      <c r="AA27" s="147"/>
      <c r="AB27" s="147"/>
      <c r="AC27" s="147"/>
      <c r="AD27" s="147"/>
      <c r="AE27" s="147" t="s">
        <v>92</v>
      </c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48"/>
      <c r="B28" s="154"/>
      <c r="C28" s="229" t="s">
        <v>125</v>
      </c>
      <c r="D28" s="230"/>
      <c r="E28" s="231"/>
      <c r="F28" s="232"/>
      <c r="G28" s="233"/>
      <c r="H28" s="159"/>
      <c r="I28" s="159"/>
      <c r="J28" s="159"/>
      <c r="K28" s="159"/>
      <c r="L28" s="159"/>
      <c r="M28" s="159"/>
      <c r="N28" s="155"/>
      <c r="O28" s="155"/>
      <c r="P28" s="155"/>
      <c r="Q28" s="155"/>
      <c r="R28" s="155"/>
      <c r="S28" s="155"/>
      <c r="T28" s="156"/>
      <c r="U28" s="155"/>
      <c r="V28" s="147"/>
      <c r="W28" s="147"/>
      <c r="X28" s="147"/>
      <c r="Y28" s="147"/>
      <c r="Z28" s="147"/>
      <c r="AA28" s="147"/>
      <c r="AB28" s="147"/>
      <c r="AC28" s="147"/>
      <c r="AD28" s="147"/>
      <c r="AE28" s="147" t="s">
        <v>94</v>
      </c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9" t="str">
        <f>C28</f>
        <v>Ostatní související činnosti.</v>
      </c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67">
        <v>17</v>
      </c>
      <c r="B29" s="168" t="s">
        <v>126</v>
      </c>
      <c r="C29" s="179" t="s">
        <v>127</v>
      </c>
      <c r="D29" s="169" t="s">
        <v>104</v>
      </c>
      <c r="E29" s="170">
        <v>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9">
        <v>0</v>
      </c>
      <c r="O29" s="169">
        <f>ROUND(E29*N29,5)</f>
        <v>0</v>
      </c>
      <c r="P29" s="169">
        <v>0</v>
      </c>
      <c r="Q29" s="169">
        <f>ROUND(E29*P29,5)</f>
        <v>0</v>
      </c>
      <c r="R29" s="169"/>
      <c r="S29" s="169"/>
      <c r="T29" s="173">
        <v>0</v>
      </c>
      <c r="U29" s="169">
        <f>ROUND(E29*T29,2)</f>
        <v>0</v>
      </c>
      <c r="V29" s="147"/>
      <c r="W29" s="147"/>
      <c r="X29" s="147"/>
      <c r="Y29" s="147"/>
      <c r="Z29" s="147"/>
      <c r="AA29" s="147"/>
      <c r="AB29" s="147"/>
      <c r="AC29" s="147"/>
      <c r="AD29" s="147"/>
      <c r="AE29" s="147" t="s">
        <v>92</v>
      </c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6"/>
      <c r="B30" s="7" t="s">
        <v>128</v>
      </c>
      <c r="C30" s="180" t="s">
        <v>128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v>15</v>
      </c>
      <c r="AD30">
        <v>21</v>
      </c>
    </row>
    <row r="31" spans="1:60" x14ac:dyDescent="0.2">
      <c r="A31" s="174"/>
      <c r="B31" s="175">
        <v>26</v>
      </c>
      <c r="C31" s="181" t="s">
        <v>128</v>
      </c>
      <c r="D31" s="176"/>
      <c r="E31" s="176"/>
      <c r="F31" s="176"/>
      <c r="G31" s="177">
        <f>G8</f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f>SUMIF(L7:L29,AC30,G7:G29)</f>
        <v>0</v>
      </c>
      <c r="AD31">
        <f>SUMIF(L7:L29,AD30,G7:G29)</f>
        <v>0</v>
      </c>
      <c r="AE31" t="s">
        <v>129</v>
      </c>
    </row>
    <row r="32" spans="1:60" x14ac:dyDescent="0.2">
      <c r="A32" s="6"/>
      <c r="B32" s="7" t="s">
        <v>128</v>
      </c>
      <c r="C32" s="180" t="s">
        <v>128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128</v>
      </c>
      <c r="C33" s="180" t="s">
        <v>128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34"/>
      <c r="B34" s="234"/>
      <c r="C34" s="23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36"/>
      <c r="B35" s="237"/>
      <c r="C35" s="238"/>
      <c r="D35" s="237"/>
      <c r="E35" s="237"/>
      <c r="F35" s="237"/>
      <c r="G35" s="239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E35" t="s">
        <v>130</v>
      </c>
    </row>
    <row r="36" spans="1:31" x14ac:dyDescent="0.2">
      <c r="A36" s="240"/>
      <c r="B36" s="241"/>
      <c r="C36" s="242"/>
      <c r="D36" s="241"/>
      <c r="E36" s="241"/>
      <c r="F36" s="241"/>
      <c r="G36" s="243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40"/>
      <c r="B37" s="241"/>
      <c r="C37" s="242"/>
      <c r="D37" s="241"/>
      <c r="E37" s="241"/>
      <c r="F37" s="241"/>
      <c r="G37" s="243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40"/>
      <c r="B38" s="241"/>
      <c r="C38" s="242"/>
      <c r="D38" s="241"/>
      <c r="E38" s="241"/>
      <c r="F38" s="241"/>
      <c r="G38" s="243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44"/>
      <c r="B39" s="245"/>
      <c r="C39" s="246"/>
      <c r="D39" s="245"/>
      <c r="E39" s="245"/>
      <c r="F39" s="245"/>
      <c r="G39" s="24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6"/>
      <c r="B40" s="7" t="s">
        <v>128</v>
      </c>
      <c r="C40" s="180" t="s">
        <v>128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C41" s="182"/>
      <c r="AE41" t="s">
        <v>131</v>
      </c>
    </row>
  </sheetData>
  <mergeCells count="10">
    <mergeCell ref="C28:G28"/>
    <mergeCell ref="A34:C34"/>
    <mergeCell ref="A35:G39"/>
    <mergeCell ref="A1:G1"/>
    <mergeCell ref="C2:G2"/>
    <mergeCell ref="C3:G3"/>
    <mergeCell ref="C4:G4"/>
    <mergeCell ref="C10:G10"/>
    <mergeCell ref="C26:G26"/>
    <mergeCell ref="C12:G1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Helena Korabova</cp:lastModifiedBy>
  <cp:lastPrinted>2014-02-28T09:52:57Z</cp:lastPrinted>
  <dcterms:created xsi:type="dcterms:W3CDTF">2009-04-08T07:15:50Z</dcterms:created>
  <dcterms:modified xsi:type="dcterms:W3CDTF">2020-06-25T09:05:40Z</dcterms:modified>
</cp:coreProperties>
</file>